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vertisseur" state="visible" r:id="rId4"/>
    <sheet sheetId="2" name="Splits &amp; VMA" state="visible" r:id="rId5"/>
  </sheets>
  <calcPr calcId="171027"/>
</workbook>
</file>

<file path=xl/sharedStrings.xml><?xml version="1.0" encoding="utf-8"?>
<sst xmlns="http://schemas.openxmlformats.org/spreadsheetml/2006/main" count="40" uniqueCount="37">
  <si>
    <t>Convertisseur d'allure et de vitesse pour la course à pied</t>
  </si>
  <si>
    <t>Saisis une valeur dans l'une des cases jaunes. Les deux autres unités se convertissent automatiquement.</t>
  </si>
  <si>
    <t>Unité d'entrée</t>
  </si>
  <si>
    <t>Valeur saisie</t>
  </si>
  <si>
    <t>Résultat km/h</t>
  </si>
  <si>
    <t>Résultat min/km</t>
  </si>
  <si>
    <t>Résultat min/mile</t>
  </si>
  <si>
    <t>Allure saisie (min/km)</t>
  </si>
  <si>
    <t>Exemple : saisir 05:00 donne une allure de 5 min/km, soit 12 km/h ou 08:03 min/mile.</t>
  </si>
  <si>
    <t>Vitesse saisie (km/h)</t>
  </si>
  <si>
    <t>Exemple : saisir 10 donne 10 km/h, soit 06:00 min/km ou 09:39 min/mile.</t>
  </si>
  <si>
    <t>Allure saisie (min/mile)</t>
  </si>
  <si>
    <t>Exemple : saisir 08:03 donne 8 min 03 s/mile, soit 05:00 min/km ou 12 km/h.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</si>
  <si>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</si>
  <si>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</si>
  <si>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</si>
  <si>
    <t>Splits par distance et allures par pourcentage de VMA</t>
  </si>
  <si>
    <t>Saisis ton allure de référence et ta VMA dans les cases jaunes. Les splits et la table d'allures s'actualisent.</t>
  </si>
  <si>
    <t>Paramètres</t>
  </si>
  <si>
    <t>VMA (km/h)</t>
  </si>
  <si>
    <t>Laisse 0 si tu ne connais pas ta VMA.</t>
  </si>
  <si>
    <t>Allure de référence (min/km)</t>
  </si>
  <si>
    <t>Par exemple 05:00 pour 5 min/km.</t>
  </si>
  <si>
    <t>Distance</t>
  </si>
  <si>
    <t>Temps estimé (hh:mm:ss)</t>
  </si>
  <si>
    <t>Allure min/km</t>
  </si>
  <si>
    <t>Allure min/mile</t>
  </si>
  <si>
    <t>1 km</t>
  </si>
  <si>
    <t>5 km</t>
  </si>
  <si>
    <t>10 km</t>
  </si>
  <si>
    <t>Semi-marathon (21,0975 km)</t>
  </si>
  <si>
    <t>Marathon (42,195 km)</t>
  </si>
  <si>
    <t>Table d'allures par pourcentage de VMA</t>
  </si>
  <si>
    <t>% VMA</t>
  </si>
  <si>
    <t>Vitesse (km/h)</t>
  </si>
  <si>
    <t>Allure (min/km)</t>
  </si>
  <si>
    <t>Allure (min/mile)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</si>
</sst>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mm]:ss"/>
    <numFmt numFmtId="165" formatCode="0.00 &quot;km/h&quot;"/>
    <numFmt numFmtId="166" formatCode="[mm]:ss &quot;/km&quot;"/>
    <numFmt numFmtId="167" formatCode="[mm]:ss &quot;/mile&quot;"/>
    <numFmt numFmtId="168" formatCode="0.0 &quot;km/h&quot;"/>
  </numFmts>
  <fonts count="11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0F172A"/>
      <sz val="10"/>
    </font>
    <font>
      <b/>
      <color rgb="FFFFFFFF"/>
      <sz val="10"/>
    </font>
    <font>
      <b/>
      <color rgb="FF047857"/>
      <sz val="11"/>
    </font>
    <font>
      <i/>
      <color rgb="FF64748B"/>
      <sz val="9"/>
    </font>
    <font>
      <i/>
      <color rgb="FF94A3B8"/>
      <sz val="8"/>
    </font>
    <font>
      <u/>
      <color rgb="FF64748B"/>
      <sz val="9"/>
    </font>
    <font>
      <b/>
      <color rgb="FF0F172A"/>
      <sz val="15"/>
    </font>
    <font>
      <b/>
      <color rgb="FFFFFFFF"/>
      <sz val="11"/>
    </font>
    <font>
      <b/>
      <color rgb="FF0F172A"/>
      <sz val="10"/>
    </font>
  </fonts>
  <fills count="8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FEF9C3"/>
      </patternFill>
    </fill>
    <fill>
      <patternFill patternType="solid">
        <fgColor rgb="FFD1FAE5"/>
      </patternFill>
    </fill>
    <fill>
      <patternFill patternType="solid">
        <fgColor rgb="FF059669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164" fontId="0" fillId="4" borderId="2" xfId="0" applyNumberFormat="1" applyFill="1" applyBorder="1" applyAlignment="1" applyProtection="1">
      <alignment horizontal="center" vertical="center"/>
      <protection locked="0"/>
    </xf>
    <xf numFmtId="165" fontId="4" fillId="5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horizontal="center" vertical="center"/>
    </xf>
    <xf numFmtId="167" fontId="4" fillId="5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5" fontId="0" fillId="4" borderId="2" xfId="0" applyNumberForma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0" fontId="2" fillId="0" borderId="1" xfId="0" applyFont="1" applyBorder="1"/>
    <xf numFmtId="168" fontId="0" fillId="4" borderId="2" xfId="0" applyNumberFormat="1" applyFill="1" applyBorder="1" applyAlignment="1" applyProtection="1">
      <alignment horizontal="right" vertical="center"/>
      <protection locked="0"/>
    </xf>
    <xf numFmtId="0" fontId="5" fillId="0" borderId="0" xfId="0" applyFont="1"/>
    <xf numFmtId="0" fontId="3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/>
    <xf numFmtId="0" fontId="4" fillId="5" borderId="1" xfId="0" applyFont="1" applyFill="1" applyBorder="1" applyAlignment="1">
      <alignment horizontal="center" vertical="center"/>
    </xf>
    <xf numFmtId="166" fontId="2" fillId="7" borderId="1" xfId="0" applyNumberFormat="1" applyFont="1" applyFill="1" applyBorder="1" applyAlignment="1">
      <alignment horizontal="center" vertical="center"/>
    </xf>
    <xf numFmtId="167" fontId="2" fillId="7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9" fontId="10" fillId="7" borderId="1" xfId="0" applyNumberFormat="1" applyFont="1" applyFill="1" applyBorder="1" applyAlignment="1">
      <alignment horizontal="center" vertical="center"/>
    </xf>
    <xf numFmtId="165" fontId="2" fillId="7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 showGridLines="0"/>
  </sheetViews>
  <sheetFormatPr defaultRowHeight="15" outlineLevelRow="0" outlineLevelCol="0" x14ac:dyDescent="55"/>
  <cols>
    <col min="1" max="1" width="28" customWidth="1"/>
    <col min="2" max="5" width="16" customWidth="1"/>
  </cols>
  <sheetData>
    <row r="1" ht="28" customHeight="1" spans="1:5" x14ac:dyDescent="0.25">
      <c r="A1" s="1" t="s">
        <v>0</v>
      </c>
      <c r="B1" s="1"/>
      <c r="C1" s="1"/>
      <c r="D1" s="1"/>
      <c r="E1" s="1"/>
    </row>
    <row r="2" ht="16" customHeight="1" spans="1:5" x14ac:dyDescent="0.25">
      <c r="A2" s="2" t="s">
        <v>1</v>
      </c>
      <c r="B2" s="2"/>
      <c r="C2" s="2"/>
      <c r="D2" s="2"/>
      <c r="E2" s="2"/>
    </row>
    <row r="4" ht="24" customHeight="1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ht="20" customHeight="1" spans="1:5" x14ac:dyDescent="0.25">
      <c r="A5" s="4" t="s">
        <v>7</v>
      </c>
      <c r="B5" s="5">
        <v>0.003472222222222222</v>
      </c>
      <c r="C5" s="6">
        <f>IF(B5&lt;=0,"",60/(B5*1440))</f>
      </c>
      <c r="D5" s="7">
        <f>IF(B5&lt;=0,"",B5)</f>
      </c>
      <c r="E5" s="8">
        <f>IF(B5&lt;=0,"",B5*1.60934)</f>
      </c>
    </row>
    <row r="6" ht="14" customHeight="1" spans="1:5" x14ac:dyDescent="0.25">
      <c r="A6" s="9" t="s">
        <v>8</v>
      </c>
      <c r="B6" s="9"/>
      <c r="C6" s="9"/>
      <c r="D6" s="9"/>
      <c r="E6" s="9"/>
    </row>
    <row r="7" ht="8" customHeight="1" x14ac:dyDescent="0.25"/>
    <row r="11" ht="20" customHeight="1" spans="1:5" x14ac:dyDescent="0.25">
      <c r="A11" s="4" t="s">
        <v>9</v>
      </c>
      <c r="B11" s="10">
        <v>12</v>
      </c>
      <c r="C11" s="6">
        <f>IF(B11&lt;=0,"",B11)</f>
      </c>
      <c r="D11" s="7">
        <f>IF(B11&lt;=0,"",60/B11/1440)</f>
      </c>
      <c r="E11" s="8">
        <f>IF(B11&lt;=0,"",60/B11*1.60934/1440)</f>
      </c>
    </row>
    <row r="12" ht="14" customHeight="1" spans="1:5" x14ac:dyDescent="0.25">
      <c r="A12" s="9" t="s">
        <v>10</v>
      </c>
      <c r="B12" s="9"/>
      <c r="C12" s="9"/>
      <c r="D12" s="9"/>
      <c r="E12" s="9"/>
    </row>
    <row r="13" ht="8" customHeight="1" x14ac:dyDescent="0.25"/>
    <row r="17" ht="20" customHeight="1" spans="1:5" x14ac:dyDescent="0.25">
      <c r="A17" s="4" t="s">
        <v>11</v>
      </c>
      <c r="B17" s="5">
        <v>0.00558798611111111</v>
      </c>
      <c r="C17" s="6">
        <f>IF(B17&lt;=0,"",60/(B17*1440/1.60934))</f>
      </c>
      <c r="D17" s="7">
        <f>IF(B17&lt;=0,"",B17/1.60934)</f>
      </c>
      <c r="E17" s="8">
        <f>IF(B17&lt;=0,"",B17)</f>
      </c>
    </row>
    <row r="18" ht="14" customHeight="1" spans="1:5" x14ac:dyDescent="0.25">
      <c r="A18" s="9" t="s">
        <v>12</v>
      </c>
      <c r="B18" s="9"/>
      <c r="C18" s="9"/>
      <c r="D18" s="9"/>
      <c r="E18" s="9"/>
    </row>
    <row r="20" ht="14" customHeight="1" spans="1:1" x14ac:dyDescent="0.25">
      <c r="A20" s="11" t="s">
        <v>13</v>
      </c>
    </row>
    <row r="24" ht="16" customHeight="1" spans="1:1" x14ac:dyDescent="0.25">
      <c r="A24" s="9" t="s">
        <v>14</v>
      </c>
    </row>
    <row r="25" ht="16" customHeight="1" spans="1:1" x14ac:dyDescent="0.25">
      <c r="A25" s="12" t="s">
        <v>15</v>
      </c>
    </row>
  </sheetData>
  <sheetProtection sheet="1" formatCells="0" formatColumns="0" formatRows="0" insertColumns="0" insertRows="0" deleteColumns="0" deleteRows="0" sort="0" autoFilter="0"/>
  <mergeCells count="5">
    <mergeCell ref="A1:E1"/>
    <mergeCell ref="A2:E2"/>
    <mergeCell ref="A6:E6"/>
    <mergeCell ref="A12:E12"/>
    <mergeCell ref="A18:E18"/>
  </mergeCells>
  <hyperlinks>
    <hyperlink ref="A24" r:id="rId1"/>
    <hyperlink ref="A2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 showGridLines="0"/>
  </sheetViews>
  <sheetFormatPr defaultRowHeight="15" outlineLevelRow="0" outlineLevelCol="0" x14ac:dyDescent="55"/>
  <cols>
    <col min="1" max="1" width="28" customWidth="1"/>
    <col min="2" max="4" width="18" customWidth="1"/>
  </cols>
  <sheetData>
    <row r="1" ht="26" customHeight="1" spans="1:4" x14ac:dyDescent="0.25">
      <c r="A1" s="13" t="s">
        <v>16</v>
      </c>
      <c r="B1" s="13"/>
      <c r="C1" s="13"/>
      <c r="D1" s="13"/>
    </row>
    <row r="2" ht="16" customHeight="1" spans="1:4" x14ac:dyDescent="0.25">
      <c r="A2" s="2" t="s">
        <v>17</v>
      </c>
      <c r="B2" s="2"/>
      <c r="C2" s="2"/>
      <c r="D2" s="2"/>
    </row>
    <row r="4" ht="20" customHeight="1" spans="1:4" x14ac:dyDescent="0.25">
      <c r="A4" s="14" t="s">
        <v>18</v>
      </c>
      <c r="B4" s="14"/>
      <c r="C4" s="14"/>
      <c r="D4" s="14"/>
    </row>
    <row r="5" ht="18" customHeight="1" spans="1:3" x14ac:dyDescent="0.25">
      <c r="A5" s="15" t="s">
        <v>19</v>
      </c>
      <c r="B5" s="16">
        <v>17</v>
      </c>
      <c r="C5" s="17" t="s">
        <v>20</v>
      </c>
    </row>
    <row r="6" ht="18" customHeight="1" spans="1:3" x14ac:dyDescent="0.25">
      <c r="A6" s="15" t="s">
        <v>21</v>
      </c>
      <c r="B6" s="5">
        <v>0.003472222222222222</v>
      </c>
      <c r="C6" s="17" t="s">
        <v>22</v>
      </c>
    </row>
    <row r="8" ht="24" customHeight="1" spans="1:4" x14ac:dyDescent="0.25">
      <c r="A8" s="18" t="s">
        <v>23</v>
      </c>
      <c r="B8" s="18" t="s">
        <v>24</v>
      </c>
      <c r="C8" s="18" t="s">
        <v>25</v>
      </c>
      <c r="D8" s="18" t="s">
        <v>26</v>
      </c>
    </row>
    <row r="9" ht="20" customHeight="1" spans="1:4" x14ac:dyDescent="0.25">
      <c r="A9" s="19" t="s">
        <v>27</v>
      </c>
      <c r="B9" s="20">
        <f>IF($B$6&lt;=0,"",TEXT($B$6*1,"[hh]:mm:ss"))</f>
      </c>
      <c r="C9" s="21">
        <f>IF($B$6&lt;=0,"",$B$6)</f>
      </c>
      <c r="D9" s="22">
        <f>IF($B$6&lt;=0,"",$B$6*1.60934)</f>
      </c>
    </row>
    <row r="10" ht="20" customHeight="1" spans="1:4" x14ac:dyDescent="0.25">
      <c r="A10" s="19" t="s">
        <v>28</v>
      </c>
      <c r="B10" s="20">
        <f>IF($B$6&lt;=0,"",TEXT($B$6*5,"[hh]:mm:ss"))</f>
      </c>
      <c r="C10" s="21">
        <f>IF($B$6&lt;=0,"",$B$6)</f>
      </c>
      <c r="D10" s="22">
        <f>IF($B$6&lt;=0,"",$B$6*1.60934)</f>
      </c>
    </row>
    <row r="11" ht="20" customHeight="1" spans="1:4" x14ac:dyDescent="0.25">
      <c r="A11" s="19" t="s">
        <v>29</v>
      </c>
      <c r="B11" s="20">
        <f>IF($B$6&lt;=0,"",TEXT($B$6*10,"[hh]:mm:ss"))</f>
      </c>
      <c r="C11" s="21">
        <f>IF($B$6&lt;=0,"",$B$6)</f>
      </c>
      <c r="D11" s="22">
        <f>IF($B$6&lt;=0,"",$B$6*1.60934)</f>
      </c>
    </row>
    <row r="12" ht="20" customHeight="1" spans="1:4" x14ac:dyDescent="0.25">
      <c r="A12" s="19" t="s">
        <v>30</v>
      </c>
      <c r="B12" s="20">
        <f>IF($B$6&lt;=0,"",TEXT($B$6*21.0975,"[hh]:mm:ss"))</f>
      </c>
      <c r="C12" s="21">
        <f>IF($B$6&lt;=0,"",$B$6)</f>
      </c>
      <c r="D12" s="22">
        <f>IF($B$6&lt;=0,"",$B$6*1.60934)</f>
      </c>
    </row>
    <row r="13" ht="20" customHeight="1" spans="1:4" x14ac:dyDescent="0.25">
      <c r="A13" s="19" t="s">
        <v>31</v>
      </c>
      <c r="B13" s="20">
        <f>IF($B$6&lt;=0,"",TEXT($B$6*42.195,"[hh]:mm:ss"))</f>
      </c>
      <c r="C13" s="21">
        <f>IF($B$6&lt;=0,"",$B$6)</f>
      </c>
      <c r="D13" s="22">
        <f>IF($B$6&lt;=0,"",$B$6*1.60934)</f>
      </c>
    </row>
    <row r="15" ht="20" customHeight="1" spans="1:4" x14ac:dyDescent="0.25">
      <c r="A15" s="23" t="s">
        <v>32</v>
      </c>
      <c r="B15" s="23"/>
      <c r="C15" s="23"/>
      <c r="D15" s="23"/>
    </row>
    <row r="16" ht="20" customHeight="1" spans="1:4" x14ac:dyDescent="0.25">
      <c r="A16" s="24" t="s">
        <v>33</v>
      </c>
      <c r="B16" s="24" t="s">
        <v>34</v>
      </c>
      <c r="C16" s="24" t="s">
        <v>35</v>
      </c>
      <c r="D16" s="24" t="s">
        <v>36</v>
      </c>
    </row>
    <row r="17" ht="16" customHeight="1" spans="1:4" x14ac:dyDescent="0.25">
      <c r="A17" s="25">
        <v>0.5</v>
      </c>
      <c r="B17" s="26">
        <f>IF($B$5&lt;=0,"",ROUND($B$5*0.5,2))</f>
      </c>
      <c r="C17" s="21">
        <f>IF($B$5&lt;=0,"",60/($B$5*0.5)/1440)</f>
      </c>
      <c r="D17" s="22">
        <f>IF($B$5&lt;=0,"",60/($B$5*0.5)*1.60934/1440)</f>
      </c>
    </row>
    <row r="18" ht="16" customHeight="1" spans="1:4" x14ac:dyDescent="0.25">
      <c r="A18" s="25">
        <v>0.55</v>
      </c>
      <c r="B18" s="26">
        <f>IF($B$5&lt;=0,"",ROUND($B$5*0.55,2))</f>
      </c>
      <c r="C18" s="21">
        <f>IF($B$5&lt;=0,"",60/($B$5*0.55)/1440)</f>
      </c>
      <c r="D18" s="22">
        <f>IF($B$5&lt;=0,"",60/($B$5*0.55)*1.60934/1440)</f>
      </c>
    </row>
    <row r="19" ht="16" customHeight="1" spans="1:4" x14ac:dyDescent="0.25">
      <c r="A19" s="25">
        <v>0.6</v>
      </c>
      <c r="B19" s="26">
        <f>IF($B$5&lt;=0,"",ROUND($B$5*0.6,2))</f>
      </c>
      <c r="C19" s="21">
        <f>IF($B$5&lt;=0,"",60/($B$5*0.6)/1440)</f>
      </c>
      <c r="D19" s="22">
        <f>IF($B$5&lt;=0,"",60/($B$5*0.6)*1.60934/1440)</f>
      </c>
    </row>
    <row r="20" ht="16" customHeight="1" spans="1:4" x14ac:dyDescent="0.25">
      <c r="A20" s="25">
        <v>0.65</v>
      </c>
      <c r="B20" s="26">
        <f>IF($B$5&lt;=0,"",ROUND($B$5*0.65,2))</f>
      </c>
      <c r="C20" s="21">
        <f>IF($B$5&lt;=0,"",60/($B$5*0.65)/1440)</f>
      </c>
      <c r="D20" s="22">
        <f>IF($B$5&lt;=0,"",60/($B$5*0.65)*1.60934/1440)</f>
      </c>
    </row>
    <row r="21" ht="16" customHeight="1" spans="1:4" x14ac:dyDescent="0.25">
      <c r="A21" s="25">
        <v>0.7</v>
      </c>
      <c r="B21" s="26">
        <f>IF($B$5&lt;=0,"",ROUND($B$5*0.7,2))</f>
      </c>
      <c r="C21" s="21">
        <f>IF($B$5&lt;=0,"",60/($B$5*0.7)/1440)</f>
      </c>
      <c r="D21" s="22">
        <f>IF($B$5&lt;=0,"",60/($B$5*0.7)*1.60934/1440)</f>
      </c>
    </row>
    <row r="22" ht="16" customHeight="1" spans="1:4" x14ac:dyDescent="0.25">
      <c r="A22" s="25">
        <v>0.75</v>
      </c>
      <c r="B22" s="26">
        <f>IF($B$5&lt;=0,"",ROUND($B$5*0.75,2))</f>
      </c>
      <c r="C22" s="21">
        <f>IF($B$5&lt;=0,"",60/($B$5*0.75)/1440)</f>
      </c>
      <c r="D22" s="22">
        <f>IF($B$5&lt;=0,"",60/($B$5*0.75)*1.60934/1440)</f>
      </c>
    </row>
    <row r="23" ht="16" customHeight="1" spans="1:4" x14ac:dyDescent="0.25">
      <c r="A23" s="25">
        <v>0.8</v>
      </c>
      <c r="B23" s="26">
        <f>IF($B$5&lt;=0,"",ROUND($B$5*0.8,2))</f>
      </c>
      <c r="C23" s="21">
        <f>IF($B$5&lt;=0,"",60/($B$5*0.8)/1440)</f>
      </c>
      <c r="D23" s="22">
        <f>IF($B$5&lt;=0,"",60/($B$5*0.8)*1.60934/1440)</f>
      </c>
    </row>
    <row r="24" ht="16" customHeight="1" spans="1:4" x14ac:dyDescent="0.25">
      <c r="A24" s="25">
        <v>0.85</v>
      </c>
      <c r="B24" s="26">
        <f>IF($B$5&lt;=0,"",ROUND($B$5*0.85,2))</f>
      </c>
      <c r="C24" s="21">
        <f>IF($B$5&lt;=0,"",60/($B$5*0.85)/1440)</f>
      </c>
      <c r="D24" s="22">
        <f>IF($B$5&lt;=0,"",60/($B$5*0.85)*1.60934/1440)</f>
      </c>
    </row>
    <row r="25" ht="16" customHeight="1" spans="1:4" x14ac:dyDescent="0.25">
      <c r="A25" s="25">
        <v>0.9</v>
      </c>
      <c r="B25" s="26">
        <f>IF($B$5&lt;=0,"",ROUND($B$5*0.9,2))</f>
      </c>
      <c r="C25" s="21">
        <f>IF($B$5&lt;=0,"",60/($B$5*0.9)/1440)</f>
      </c>
      <c r="D25" s="22">
        <f>IF($B$5&lt;=0,"",60/($B$5*0.9)*1.60934/1440)</f>
      </c>
    </row>
    <row r="26" ht="16" customHeight="1" spans="1:4" x14ac:dyDescent="0.25">
      <c r="A26" s="25">
        <v>0.95</v>
      </c>
      <c r="B26" s="26">
        <f>IF($B$5&lt;=0,"",ROUND($B$5*0.95,2))</f>
      </c>
      <c r="C26" s="21">
        <f>IF($B$5&lt;=0,"",60/($B$5*0.95)/1440)</f>
      </c>
      <c r="D26" s="22">
        <f>IF($B$5&lt;=0,"",60/($B$5*0.95)*1.60934/1440)</f>
      </c>
    </row>
    <row r="27" ht="16" customHeight="1" spans="1:4" x14ac:dyDescent="0.25">
      <c r="A27" s="25">
        <v>1</v>
      </c>
      <c r="B27" s="26">
        <f>IF($B$5&lt;=0,"",ROUND($B$5*1,2))</f>
      </c>
      <c r="C27" s="21">
        <f>IF($B$5&lt;=0,"",60/($B$5*1)/1440)</f>
      </c>
      <c r="D27" s="22">
        <f>IF($B$5&lt;=0,"",60/($B$5*1)*1.60934/1440)</f>
      </c>
    </row>
    <row r="28" ht="16" customHeight="1" spans="1:4" x14ac:dyDescent="0.25">
      <c r="A28" s="25">
        <v>1.05</v>
      </c>
      <c r="B28" s="26">
        <f>IF($B$5&lt;=0,"",ROUND($B$5*1.05,2))</f>
      </c>
      <c r="C28" s="21">
        <f>IF($B$5&lt;=0,"",60/($B$5*1.05)/1440)</f>
      </c>
      <c r="D28" s="22">
        <f>IF($B$5&lt;=0,"",60/($B$5*1.05)*1.60934/1440)</f>
      </c>
    </row>
    <row r="30" ht="14" customHeight="1" spans="1:1" x14ac:dyDescent="0.25">
      <c r="A30" s="11" t="s">
        <v>13</v>
      </c>
    </row>
    <row r="34" ht="16" customHeight="1" spans="1:1" x14ac:dyDescent="0.25">
      <c r="A34" s="9" t="s">
        <v>14</v>
      </c>
    </row>
    <row r="35" ht="16" customHeight="1" spans="1:1" x14ac:dyDescent="0.25">
      <c r="A35" s="12" t="s">
        <v>15</v>
      </c>
    </row>
  </sheetData>
  <sheetProtection sheet="1" formatCells="0" formatColumns="0" formatRows="0" insertColumns="0" insertRows="0" deleteColumns="0" deleteRows="0" sort="0" autoFilter="0"/>
  <mergeCells count="4">
    <mergeCell ref="A1:D1"/>
    <mergeCell ref="A2:D2"/>
    <mergeCell ref="A4:D4"/>
    <mergeCell ref="A15:D15"/>
  </mergeCells>
  <conditionalFormatting sqref="B17:B28">
    <cfRule type="dataBar" priority="1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{2A094D4A-B246-461A-A042-6FACDA72B197}</x14:id>
        </ext>
      </extLst>
    </cfRule>
  </conditionalFormatting>
  <hyperlinks>
    <hyperlink ref="A34" r:id="rId1"/>
    <hyperlink ref="A35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A094D4A-B246-461A-A042-6FACDA72B197}">
            <x14:dataBar minLength="0" maxLength="100">
              <x14:cfvo type="num">
                <xm:f>0</xm:f>
              </x14:cfvo>
              <x14:cfvo type="max"/>
            </x14:dataBar>
          </x14:cfRule>
          <xm:sqref>B17:B28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Convertisseur</vt:lpstr>
      <vt:lpstr>Splits &amp; VMA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2026-06-16T13:30:38Z</dcterms:created>
  <dcterms:modified xsi:type="dcterms:W3CDTF">2026-06-16T13:30:38Z</dcterms:modified>
</cp:coreProperties>
</file>